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638"/>
  </bookViews>
  <sheets>
    <sheet name="1.普通公用测算" sheetId="1" r:id="rId1"/>
  </sheets>
  <definedNames>
    <definedName name="_xlnm.Print_Titles" localSheetId="0">'1.普通公用测算'!$1:$5</definedName>
    <definedName name="_xlnm.Print_Area" localSheetId="0">'1.普通公用测算'!$A$1:$Y$29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<sst xmlns="http://schemas.openxmlformats.org/spreadsheetml/2006/main" count="75" uniqueCount="48">
  <si>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r>
      <t>2023</t>
    </r>
    <r>
      <rPr>
        <b/>
        <sz val="18"/>
        <rFont val="宋体"/>
        <charset val="0"/>
      </rPr>
      <t>年城乡义务教育阶段学校公用经费分配表（省级资金）</t>
    </r>
  </si>
  <si>
    <t>填报单位：双柏县教育体育局</t>
  </si>
  <si>
    <t>楚财教〔2023〕83号</t>
  </si>
  <si>
    <t>单位：元</t>
  </si>
  <si>
    <t>学校名称</t>
  </si>
  <si>
    <t>在校生（人）</t>
  </si>
  <si>
    <t>补助标准(元/生.年)</t>
  </si>
  <si>
    <t>在校生公用经费</t>
  </si>
  <si>
    <t>校方责任保险</t>
  </si>
  <si>
    <t>寄宿学生（人）</t>
  </si>
  <si>
    <t>寄宿生公用经费</t>
  </si>
  <si>
    <t>公用经费合计</t>
  </si>
  <si>
    <t>本年应下达省级资金</t>
  </si>
  <si>
    <t>本次实际下达省级资金</t>
  </si>
  <si>
    <t>功能分类科目</t>
  </si>
  <si>
    <t>备注</t>
  </si>
  <si>
    <t>合计</t>
  </si>
  <si>
    <t>中央（80%）</t>
  </si>
  <si>
    <t>省级（14%）</t>
  </si>
  <si>
    <t>州级（3%）</t>
  </si>
  <si>
    <t>县级（3%）</t>
  </si>
  <si>
    <t>小学合计</t>
  </si>
  <si>
    <t>双柏县妥甸小学</t>
  </si>
  <si>
    <t>2050202小学教育</t>
  </si>
  <si>
    <t>双柏县妥甸中心小学</t>
  </si>
  <si>
    <t>双柏县大庄中心学校（小学）</t>
  </si>
  <si>
    <t>双柏县法脿中心学校（小学）</t>
  </si>
  <si>
    <t>双柏县安龙堡中心学校（小学）</t>
  </si>
  <si>
    <t>双柏县大麦地中心学校（小学）</t>
  </si>
  <si>
    <t>双柏县嘉中心学校（小学）</t>
  </si>
  <si>
    <t>双柏县独田中心学校（小学）</t>
  </si>
  <si>
    <t>多分配105元</t>
  </si>
  <si>
    <t>双柏县爱尼山中心学校（小学）</t>
  </si>
  <si>
    <t>初中合计</t>
  </si>
  <si>
    <t>双柏县妥甸中学</t>
  </si>
  <si>
    <t>2050203初中教育</t>
  </si>
  <si>
    <t>多分配7元</t>
  </si>
  <si>
    <t>双柏县大庄中心学校（中学）</t>
  </si>
  <si>
    <t>双柏县法脿中心学校（中学）</t>
  </si>
  <si>
    <t>双柏县安龙堡中心学校（中学）</t>
  </si>
  <si>
    <t>双柏县大麦地中心学校（中学）</t>
  </si>
  <si>
    <t>双柏县独田中心学校（中学）</t>
  </si>
  <si>
    <t>双柏县嘉中心学校（中学）</t>
  </si>
  <si>
    <t>双柏县爱尼山中心学校（中学）</t>
  </si>
  <si>
    <t>单位负责人：</t>
  </si>
  <si>
    <t>审核人：</t>
  </si>
  <si>
    <t>制表人：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</si>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</sst>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Arial"/>
      <charset val="0"/>
    </font>
    <font>
      <sz val="12"/>
      <name val="宋体"/>
      <charset val="0"/>
    </font>
    <font>
      <sz val="12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0"/>
      <scheme val="minor"/>
    </font>
    <font>
      <sz val="10"/>
      <color indexed="8"/>
      <name val="宋体"/>
      <charset val="134"/>
    </font>
    <font>
      <b/>
      <sz val="14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3" xfId="49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tabSelected="1" workbookViewId="0">
      <selection activeCell="A1" sqref="A1:Y1"/>
    </sheetView>
  </sheetViews>
  <sheetFormatPr defaultColWidth="9" defaultRowHeight="14.25"/>
  <cols>
    <col min="1" max="1" width="24.125" style="1" customWidth="1"/>
    <col min="2" max="2" width="6" style="1" customWidth="1"/>
    <col min="3" max="3" width="6.125" style="1" customWidth="1"/>
    <col min="4" max="4" width="12.3583333333333" style="1" customWidth="1"/>
    <col min="5" max="5" width="11.8" style="1" customWidth="1"/>
    <col min="6" max="6" width="11.6583333333333" style="1" customWidth="1"/>
    <col min="7" max="7" width="10.5583333333333" style="1" customWidth="1"/>
    <col min="8" max="8" width="10.55" style="1" customWidth="1"/>
    <col min="9" max="9" width="11.1" style="1" hidden="1" customWidth="1"/>
    <col min="10" max="10" width="6.75" style="1" customWidth="1"/>
    <col min="11" max="11" width="5.875" style="1" customWidth="1"/>
    <col min="12" max="12" width="11.75" style="1" customWidth="1"/>
    <col min="13" max="13" width="12.3583333333333" style="1" customWidth="1"/>
    <col min="14" max="14" width="11.1" style="1" customWidth="1"/>
    <col min="15" max="15" width="10.5583333333333" style="1" customWidth="1"/>
    <col min="16" max="16" width="9.58333333333333" style="1" customWidth="1"/>
    <col min="17" max="17" width="11.9416666666667" style="1" customWidth="1"/>
    <col min="18" max="18" width="12" style="1" customWidth="1"/>
    <col min="19" max="19" width="11.6583333333333" style="1" customWidth="1"/>
    <col min="20" max="20" width="10.275" style="1" customWidth="1"/>
    <col min="21" max="21" width="10.5583333333333" style="1" customWidth="1"/>
    <col min="22" max="23" width="12" style="1" customWidth="1"/>
    <col min="24" max="24" width="14.375" style="1" customWidth="1"/>
    <col min="25" max="25" width="5.875" style="1" customWidth="1"/>
    <col min="26" max="26" width="18.1916666666667" style="1" customWidth="1"/>
    <col min="27" max="16384" width="9" style="1"/>
  </cols>
  <sheetData>
    <row r="1" s="1" customFormat="1" ht="35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1" customFormat="1" ht="24.75" customHeight="1" spans="1:25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29" t="s">
        <v>2</v>
      </c>
      <c r="N2" s="29"/>
      <c r="O2" s="29"/>
      <c r="P2" s="7"/>
      <c r="Q2" s="7"/>
      <c r="R2" s="7"/>
      <c r="S2" s="7"/>
      <c r="T2" s="7"/>
      <c r="U2" s="7"/>
      <c r="V2" s="7"/>
      <c r="W2" s="7"/>
      <c r="X2" s="36" t="s">
        <v>3</v>
      </c>
      <c r="Y2" s="7"/>
    </row>
    <row r="3" s="1" customFormat="1" ht="15.75" customHeight="1" spans="22:24">
      <c r="V3" s="37"/>
      <c r="W3" s="37"/>
      <c r="X3" s="38"/>
    </row>
    <row r="4" s="1" customFormat="1" ht="30" customHeight="1" spans="1:25">
      <c r="A4" s="8" t="s">
        <v>4</v>
      </c>
      <c r="B4" s="9" t="s">
        <v>5</v>
      </c>
      <c r="C4" s="10" t="s">
        <v>6</v>
      </c>
      <c r="D4" s="11" t="s">
        <v>7</v>
      </c>
      <c r="E4" s="11"/>
      <c r="F4" s="11"/>
      <c r="G4" s="11"/>
      <c r="H4" s="11"/>
      <c r="I4" s="11" t="s">
        <v>8</v>
      </c>
      <c r="J4" s="11" t="s">
        <v>9</v>
      </c>
      <c r="K4" s="10" t="s">
        <v>6</v>
      </c>
      <c r="L4" s="30" t="s">
        <v>10</v>
      </c>
      <c r="M4" s="30"/>
      <c r="N4" s="30"/>
      <c r="O4" s="30"/>
      <c r="P4" s="31"/>
      <c r="Q4" s="30" t="s">
        <v>11</v>
      </c>
      <c r="R4" s="30"/>
      <c r="S4" s="30"/>
      <c r="T4" s="30"/>
      <c r="U4" s="30"/>
      <c r="V4" s="39" t="s">
        <v>12</v>
      </c>
      <c r="W4" s="39" t="s">
        <v>13</v>
      </c>
      <c r="X4" s="11" t="s">
        <v>14</v>
      </c>
      <c r="Y4" s="11" t="s">
        <v>15</v>
      </c>
    </row>
    <row r="5" s="1" customFormat="1" ht="54" customHeight="1" spans="1:25">
      <c r="A5" s="12"/>
      <c r="B5" s="9"/>
      <c r="C5" s="13"/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1"/>
      <c r="J5" s="11"/>
      <c r="K5" s="13"/>
      <c r="L5" s="14" t="s">
        <v>16</v>
      </c>
      <c r="M5" s="14" t="s">
        <v>17</v>
      </c>
      <c r="N5" s="14" t="s">
        <v>18</v>
      </c>
      <c r="O5" s="14" t="s">
        <v>19</v>
      </c>
      <c r="P5" s="14" t="s">
        <v>20</v>
      </c>
      <c r="Q5" s="14" t="s">
        <v>16</v>
      </c>
      <c r="R5" s="14" t="s">
        <v>17</v>
      </c>
      <c r="S5" s="14" t="s">
        <v>18</v>
      </c>
      <c r="T5" s="14" t="s">
        <v>19</v>
      </c>
      <c r="U5" s="40" t="s">
        <v>20</v>
      </c>
      <c r="V5" s="41"/>
      <c r="W5" s="41"/>
      <c r="X5" s="11"/>
      <c r="Y5" s="11"/>
    </row>
    <row r="6" s="1" customFormat="1" ht="30" customHeight="1" spans="1:25">
      <c r="A6" s="15" t="s">
        <v>16</v>
      </c>
      <c r="B6" s="16">
        <f>SUM(B7+B17)</f>
        <v>11344</v>
      </c>
      <c r="C6" s="17"/>
      <c r="D6" s="18">
        <f t="shared" ref="C6:U6" si="0">SUM(D7+D17)</f>
        <v>8190200</v>
      </c>
      <c r="E6" s="18">
        <f t="shared" si="0"/>
        <v>6552160</v>
      </c>
      <c r="F6" s="18">
        <f t="shared" si="0"/>
        <v>1146628</v>
      </c>
      <c r="G6" s="18">
        <f t="shared" si="0"/>
        <v>245706</v>
      </c>
      <c r="H6" s="18">
        <f t="shared" si="0"/>
        <v>245706</v>
      </c>
      <c r="I6" s="17">
        <f t="shared" si="0"/>
        <v>0</v>
      </c>
      <c r="J6" s="17">
        <f t="shared" si="0"/>
        <v>8845</v>
      </c>
      <c r="K6" s="17"/>
      <c r="L6" s="18">
        <f t="shared" si="0"/>
        <v>1769000</v>
      </c>
      <c r="M6" s="18">
        <f t="shared" si="0"/>
        <v>1415200</v>
      </c>
      <c r="N6" s="18">
        <f t="shared" si="0"/>
        <v>247660</v>
      </c>
      <c r="O6" s="18">
        <f t="shared" si="0"/>
        <v>53070</v>
      </c>
      <c r="P6" s="18">
        <f t="shared" si="0"/>
        <v>53070</v>
      </c>
      <c r="Q6" s="18">
        <f t="shared" si="0"/>
        <v>9959200</v>
      </c>
      <c r="R6" s="18">
        <f t="shared" si="0"/>
        <v>7967360</v>
      </c>
      <c r="S6" s="18">
        <f t="shared" si="0"/>
        <v>1394288</v>
      </c>
      <c r="T6" s="18">
        <f t="shared" si="0"/>
        <v>298776</v>
      </c>
      <c r="U6" s="18">
        <f t="shared" si="0"/>
        <v>298776</v>
      </c>
      <c r="V6" s="18">
        <f>SUM(V17+V7)</f>
        <v>1394288</v>
      </c>
      <c r="W6" s="18">
        <f>SUM(W17+W7)</f>
        <v>1394400</v>
      </c>
      <c r="X6" s="26"/>
      <c r="Y6" s="26"/>
    </row>
    <row r="7" s="2" customFormat="1" ht="30" customHeight="1" spans="1:25">
      <c r="A7" s="15" t="s">
        <v>21</v>
      </c>
      <c r="B7" s="16">
        <f>SUM(B8:B16)</f>
        <v>7261</v>
      </c>
      <c r="C7" s="19">
        <v>650</v>
      </c>
      <c r="D7" s="20">
        <f>SUM(D8:D16)</f>
        <v>4719650</v>
      </c>
      <c r="E7" s="20">
        <f t="shared" ref="E7:W7" si="1">SUM(E8:E16)</f>
        <v>3775720</v>
      </c>
      <c r="F7" s="20">
        <f t="shared" si="1"/>
        <v>660751</v>
      </c>
      <c r="G7" s="20">
        <f t="shared" si="1"/>
        <v>141589.5</v>
      </c>
      <c r="H7" s="20">
        <f t="shared" si="1"/>
        <v>141589.5</v>
      </c>
      <c r="I7" s="32">
        <f t="shared" si="1"/>
        <v>0</v>
      </c>
      <c r="J7" s="32">
        <f t="shared" si="1"/>
        <v>5098</v>
      </c>
      <c r="K7" s="26">
        <v>200</v>
      </c>
      <c r="L7" s="20">
        <f t="shared" si="1"/>
        <v>1019600</v>
      </c>
      <c r="M7" s="20">
        <f t="shared" si="1"/>
        <v>815680</v>
      </c>
      <c r="N7" s="20">
        <f t="shared" si="1"/>
        <v>142744</v>
      </c>
      <c r="O7" s="20">
        <f t="shared" si="1"/>
        <v>30588</v>
      </c>
      <c r="P7" s="20">
        <f t="shared" si="1"/>
        <v>30588</v>
      </c>
      <c r="Q7" s="20">
        <f t="shared" si="1"/>
        <v>5739250</v>
      </c>
      <c r="R7" s="20">
        <f t="shared" si="1"/>
        <v>4591400</v>
      </c>
      <c r="S7" s="20">
        <f t="shared" si="1"/>
        <v>803495</v>
      </c>
      <c r="T7" s="20">
        <f t="shared" si="1"/>
        <v>172177.5</v>
      </c>
      <c r="U7" s="20">
        <f t="shared" si="1"/>
        <v>172177.5</v>
      </c>
      <c r="V7" s="20">
        <f t="shared" si="1"/>
        <v>803495</v>
      </c>
      <c r="W7" s="20">
        <f t="shared" si="1"/>
        <v>803600</v>
      </c>
      <c r="X7" s="26"/>
      <c r="Y7" s="26"/>
    </row>
    <row r="8" s="1" customFormat="1" ht="30" customHeight="1" spans="1:26">
      <c r="A8" s="21" t="s">
        <v>22</v>
      </c>
      <c r="B8" s="22">
        <v>1632</v>
      </c>
      <c r="C8" s="22">
        <v>650</v>
      </c>
      <c r="D8" s="23">
        <f>SUM(B8*C8)</f>
        <v>1060800</v>
      </c>
      <c r="E8" s="23">
        <f>SUM(D8*0.8)</f>
        <v>848640</v>
      </c>
      <c r="F8" s="23">
        <f>SUM(D8*0.14)</f>
        <v>148512</v>
      </c>
      <c r="G8" s="23">
        <f>SUM(D8*0.03)</f>
        <v>31824</v>
      </c>
      <c r="H8" s="23">
        <f>SUM(D8*0.03)</f>
        <v>31824</v>
      </c>
      <c r="I8" s="23"/>
      <c r="J8" s="23"/>
      <c r="K8" s="33"/>
      <c r="L8" s="23"/>
      <c r="M8" s="23"/>
      <c r="N8" s="23"/>
      <c r="O8" s="23"/>
      <c r="P8" s="23"/>
      <c r="Q8" s="23">
        <f>SUM(D8+L8)</f>
        <v>1060800</v>
      </c>
      <c r="R8" s="23">
        <f>SUM(E8+M8)</f>
        <v>848640</v>
      </c>
      <c r="S8" s="23">
        <f>SUM(F8+N8)</f>
        <v>148512</v>
      </c>
      <c r="T8" s="23">
        <f>SUM(G8+O8)</f>
        <v>31824</v>
      </c>
      <c r="U8" s="23">
        <f>SUM(H8+P8)</f>
        <v>31824</v>
      </c>
      <c r="V8" s="23">
        <v>148512</v>
      </c>
      <c r="W8" s="23">
        <v>148512</v>
      </c>
      <c r="X8" s="42" t="s">
        <v>23</v>
      </c>
      <c r="Y8" s="42"/>
      <c r="Z8" s="46"/>
    </row>
    <row r="9" s="1" customFormat="1" ht="30" customHeight="1" spans="1:26">
      <c r="A9" s="21" t="s">
        <v>24</v>
      </c>
      <c r="B9" s="22">
        <v>1538</v>
      </c>
      <c r="C9" s="22">
        <v>650</v>
      </c>
      <c r="D9" s="23">
        <f>SUM(B9*C9)</f>
        <v>999700</v>
      </c>
      <c r="E9" s="23">
        <f>SUM(D9*0.8)</f>
        <v>799760</v>
      </c>
      <c r="F9" s="23">
        <f>SUM(D9*0.14)</f>
        <v>139958</v>
      </c>
      <c r="G9" s="23">
        <f>SUM(D9*0.03)</f>
        <v>29991</v>
      </c>
      <c r="H9" s="23">
        <f>SUM(D9*0.03)</f>
        <v>29991</v>
      </c>
      <c r="I9" s="23"/>
      <c r="J9" s="33">
        <v>1436</v>
      </c>
      <c r="K9" s="33">
        <v>200</v>
      </c>
      <c r="L9" s="23">
        <f>SUM(J9*K9)</f>
        <v>287200</v>
      </c>
      <c r="M9" s="23">
        <f>SUM(L9*0.8)</f>
        <v>229760</v>
      </c>
      <c r="N9" s="23">
        <f>SUM(L9*0.14)</f>
        <v>40208</v>
      </c>
      <c r="O9" s="23">
        <f>SUM(L9*0.03)</f>
        <v>8616</v>
      </c>
      <c r="P9" s="23">
        <f>SUM(L9*0.03)</f>
        <v>8616</v>
      </c>
      <c r="Q9" s="23">
        <f t="shared" ref="Q9:Q16" si="2">SUM(D9+L9)</f>
        <v>1286900</v>
      </c>
      <c r="R9" s="23">
        <f t="shared" ref="R9:R16" si="3">SUM(E9+M9)</f>
        <v>1029520</v>
      </c>
      <c r="S9" s="23">
        <f t="shared" ref="S9:S16" si="4">SUM(F9+N9)</f>
        <v>180166</v>
      </c>
      <c r="T9" s="23">
        <f t="shared" ref="T9:T16" si="5">SUM(G9+O9)</f>
        <v>38607</v>
      </c>
      <c r="U9" s="23">
        <f t="shared" ref="U9:U16" si="6">SUM(H9+P9)</f>
        <v>38607</v>
      </c>
      <c r="V9" s="23">
        <v>180166</v>
      </c>
      <c r="W9" s="23">
        <v>180166</v>
      </c>
      <c r="X9" s="42" t="s">
        <v>23</v>
      </c>
      <c r="Y9" s="42"/>
      <c r="Z9" s="46"/>
    </row>
    <row r="10" s="1" customFormat="1" ht="30" customHeight="1" spans="1:25">
      <c r="A10" s="21" t="s">
        <v>25</v>
      </c>
      <c r="B10" s="24">
        <v>810</v>
      </c>
      <c r="C10" s="24">
        <v>650</v>
      </c>
      <c r="D10" s="23">
        <f>SUM(B10*C10)</f>
        <v>526500</v>
      </c>
      <c r="E10" s="23">
        <f>SUM(D10*0.8)</f>
        <v>421200</v>
      </c>
      <c r="F10" s="23">
        <f>SUM(D10*0.14)</f>
        <v>73710</v>
      </c>
      <c r="G10" s="23">
        <f>SUM(D10*0.03)</f>
        <v>15795</v>
      </c>
      <c r="H10" s="23">
        <f>SUM(D10*0.03)</f>
        <v>15795</v>
      </c>
      <c r="I10" s="34"/>
      <c r="J10" s="33">
        <v>742</v>
      </c>
      <c r="K10" s="33">
        <v>200</v>
      </c>
      <c r="L10" s="23">
        <f t="shared" ref="L10:L16" si="7">SUM(J10*K10)</f>
        <v>148400</v>
      </c>
      <c r="M10" s="23">
        <f t="shared" ref="M10:M16" si="8">SUM(L10*0.8)</f>
        <v>118720</v>
      </c>
      <c r="N10" s="23">
        <f t="shared" ref="N10:N16" si="9">SUM(L10*0.14)</f>
        <v>20776</v>
      </c>
      <c r="O10" s="23">
        <f t="shared" ref="O10:O16" si="10">SUM(L10*0.03)</f>
        <v>4452</v>
      </c>
      <c r="P10" s="23">
        <f t="shared" ref="P10:P16" si="11">SUM(L10*0.03)</f>
        <v>4452</v>
      </c>
      <c r="Q10" s="23">
        <f t="shared" si="2"/>
        <v>674900</v>
      </c>
      <c r="R10" s="23">
        <f t="shared" si="3"/>
        <v>539920</v>
      </c>
      <c r="S10" s="23">
        <f t="shared" si="4"/>
        <v>94486</v>
      </c>
      <c r="T10" s="23">
        <f t="shared" si="5"/>
        <v>20247</v>
      </c>
      <c r="U10" s="23">
        <f t="shared" si="6"/>
        <v>20247</v>
      </c>
      <c r="V10" s="23">
        <v>94486</v>
      </c>
      <c r="W10" s="23">
        <v>94486</v>
      </c>
      <c r="X10" s="42" t="s">
        <v>23</v>
      </c>
      <c r="Y10" s="47"/>
    </row>
    <row r="11" s="1" customFormat="1" ht="30" customHeight="1" spans="1:25">
      <c r="A11" s="21" t="s">
        <v>26</v>
      </c>
      <c r="B11" s="25">
        <v>753</v>
      </c>
      <c r="C11" s="25">
        <v>650</v>
      </c>
      <c r="D11" s="23">
        <f t="shared" ref="D11:D16" si="12">SUM(B11*C11)</f>
        <v>489450</v>
      </c>
      <c r="E11" s="23">
        <f t="shared" ref="E11:E16" si="13">SUM(D11*0.8)</f>
        <v>391560</v>
      </c>
      <c r="F11" s="23">
        <f t="shared" ref="F11:F16" si="14">SUM(D11*0.14)</f>
        <v>68523</v>
      </c>
      <c r="G11" s="23">
        <f t="shared" ref="G11:G16" si="15">SUM(D11*0.03)</f>
        <v>14683.5</v>
      </c>
      <c r="H11" s="23">
        <f t="shared" ref="H11:H16" si="16">SUM(D11*0.03)</f>
        <v>14683.5</v>
      </c>
      <c r="I11" s="34"/>
      <c r="J11" s="33">
        <v>692</v>
      </c>
      <c r="K11" s="33">
        <v>200</v>
      </c>
      <c r="L11" s="23">
        <f t="shared" si="7"/>
        <v>138400</v>
      </c>
      <c r="M11" s="23">
        <f t="shared" si="8"/>
        <v>110720</v>
      </c>
      <c r="N11" s="23">
        <f t="shared" si="9"/>
        <v>19376</v>
      </c>
      <c r="O11" s="23">
        <f t="shared" si="10"/>
        <v>4152</v>
      </c>
      <c r="P11" s="23">
        <f t="shared" si="11"/>
        <v>4152</v>
      </c>
      <c r="Q11" s="23">
        <f t="shared" si="2"/>
        <v>627850</v>
      </c>
      <c r="R11" s="23">
        <f t="shared" si="3"/>
        <v>502280</v>
      </c>
      <c r="S11" s="23">
        <f t="shared" si="4"/>
        <v>87899</v>
      </c>
      <c r="T11" s="23">
        <f t="shared" si="5"/>
        <v>18835.5</v>
      </c>
      <c r="U11" s="23">
        <f t="shared" si="6"/>
        <v>18835.5</v>
      </c>
      <c r="V11" s="23">
        <v>87899</v>
      </c>
      <c r="W11" s="23">
        <v>87899</v>
      </c>
      <c r="X11" s="42" t="s">
        <v>23</v>
      </c>
      <c r="Y11" s="47"/>
    </row>
    <row r="12" s="1" customFormat="1" ht="30" customHeight="1" spans="1:25">
      <c r="A12" s="21" t="s">
        <v>27</v>
      </c>
      <c r="B12" s="22">
        <v>255</v>
      </c>
      <c r="C12" s="22">
        <v>650</v>
      </c>
      <c r="D12" s="23">
        <f t="shared" si="12"/>
        <v>165750</v>
      </c>
      <c r="E12" s="23">
        <f t="shared" si="13"/>
        <v>132600</v>
      </c>
      <c r="F12" s="23">
        <f t="shared" si="14"/>
        <v>23205</v>
      </c>
      <c r="G12" s="23">
        <f t="shared" si="15"/>
        <v>4972.5</v>
      </c>
      <c r="H12" s="23">
        <f t="shared" si="16"/>
        <v>4972.5</v>
      </c>
      <c r="I12" s="34"/>
      <c r="J12" s="33">
        <v>242</v>
      </c>
      <c r="K12" s="33">
        <v>200</v>
      </c>
      <c r="L12" s="23">
        <f t="shared" si="7"/>
        <v>48400</v>
      </c>
      <c r="M12" s="23">
        <f t="shared" si="8"/>
        <v>38720</v>
      </c>
      <c r="N12" s="23">
        <f t="shared" si="9"/>
        <v>6776</v>
      </c>
      <c r="O12" s="23">
        <f t="shared" si="10"/>
        <v>1452</v>
      </c>
      <c r="P12" s="23">
        <f t="shared" si="11"/>
        <v>1452</v>
      </c>
      <c r="Q12" s="23">
        <f t="shared" si="2"/>
        <v>214150</v>
      </c>
      <c r="R12" s="23">
        <f t="shared" si="3"/>
        <v>171320</v>
      </c>
      <c r="S12" s="23">
        <f t="shared" si="4"/>
        <v>29981</v>
      </c>
      <c r="T12" s="23">
        <f t="shared" si="5"/>
        <v>6424.5</v>
      </c>
      <c r="U12" s="23">
        <f t="shared" si="6"/>
        <v>6424.5</v>
      </c>
      <c r="V12" s="23">
        <v>29981</v>
      </c>
      <c r="W12" s="23">
        <v>29981</v>
      </c>
      <c r="X12" s="42" t="s">
        <v>23</v>
      </c>
      <c r="Y12" s="47"/>
    </row>
    <row r="13" s="1" customFormat="1" ht="30" customHeight="1" spans="1:25">
      <c r="A13" s="21" t="s">
        <v>28</v>
      </c>
      <c r="B13" s="24">
        <v>281</v>
      </c>
      <c r="C13" s="24">
        <v>650</v>
      </c>
      <c r="D13" s="23">
        <f t="shared" si="12"/>
        <v>182650</v>
      </c>
      <c r="E13" s="23">
        <f t="shared" si="13"/>
        <v>146120</v>
      </c>
      <c r="F13" s="23">
        <f t="shared" si="14"/>
        <v>25571</v>
      </c>
      <c r="G13" s="23">
        <f t="shared" si="15"/>
        <v>5479.5</v>
      </c>
      <c r="H13" s="23">
        <f t="shared" si="16"/>
        <v>5479.5</v>
      </c>
      <c r="I13" s="34"/>
      <c r="J13" s="33">
        <v>233</v>
      </c>
      <c r="K13" s="33">
        <v>200</v>
      </c>
      <c r="L13" s="23">
        <f t="shared" si="7"/>
        <v>46600</v>
      </c>
      <c r="M13" s="23">
        <f t="shared" si="8"/>
        <v>37280</v>
      </c>
      <c r="N13" s="23">
        <f t="shared" si="9"/>
        <v>6524</v>
      </c>
      <c r="O13" s="23">
        <f t="shared" si="10"/>
        <v>1398</v>
      </c>
      <c r="P13" s="23">
        <f t="shared" si="11"/>
        <v>1398</v>
      </c>
      <c r="Q13" s="23">
        <f t="shared" si="2"/>
        <v>229250</v>
      </c>
      <c r="R13" s="23">
        <f t="shared" si="3"/>
        <v>183400</v>
      </c>
      <c r="S13" s="23">
        <f t="shared" si="4"/>
        <v>32095</v>
      </c>
      <c r="T13" s="23">
        <f t="shared" si="5"/>
        <v>6877.5</v>
      </c>
      <c r="U13" s="23">
        <f t="shared" si="6"/>
        <v>6877.5</v>
      </c>
      <c r="V13" s="23">
        <v>32095</v>
      </c>
      <c r="W13" s="23">
        <v>32095</v>
      </c>
      <c r="X13" s="42" t="s">
        <v>23</v>
      </c>
      <c r="Y13" s="47"/>
    </row>
    <row r="14" s="1" customFormat="1" ht="30" customHeight="1" spans="1:25">
      <c r="A14" s="21" t="s">
        <v>29</v>
      </c>
      <c r="B14" s="25">
        <v>1617</v>
      </c>
      <c r="C14" s="25">
        <v>650</v>
      </c>
      <c r="D14" s="23">
        <f t="shared" si="12"/>
        <v>1051050</v>
      </c>
      <c r="E14" s="23">
        <f t="shared" si="13"/>
        <v>840840</v>
      </c>
      <c r="F14" s="23">
        <f t="shared" si="14"/>
        <v>147147</v>
      </c>
      <c r="G14" s="23">
        <f t="shared" si="15"/>
        <v>31531.5</v>
      </c>
      <c r="H14" s="23">
        <f t="shared" si="16"/>
        <v>31531.5</v>
      </c>
      <c r="I14" s="34"/>
      <c r="J14" s="33">
        <v>1383</v>
      </c>
      <c r="K14" s="33">
        <v>200</v>
      </c>
      <c r="L14" s="23">
        <f t="shared" si="7"/>
        <v>276600</v>
      </c>
      <c r="M14" s="23">
        <f t="shared" si="8"/>
        <v>221280</v>
      </c>
      <c r="N14" s="23">
        <f t="shared" si="9"/>
        <v>38724</v>
      </c>
      <c r="O14" s="23">
        <f t="shared" si="10"/>
        <v>8298</v>
      </c>
      <c r="P14" s="23">
        <f t="shared" si="11"/>
        <v>8298</v>
      </c>
      <c r="Q14" s="23">
        <f t="shared" si="2"/>
        <v>1327650</v>
      </c>
      <c r="R14" s="23">
        <f t="shared" si="3"/>
        <v>1062120</v>
      </c>
      <c r="S14" s="23">
        <f t="shared" si="4"/>
        <v>185871</v>
      </c>
      <c r="T14" s="23">
        <f t="shared" si="5"/>
        <v>39829.5</v>
      </c>
      <c r="U14" s="23">
        <f t="shared" si="6"/>
        <v>39829.5</v>
      </c>
      <c r="V14" s="23">
        <v>185871</v>
      </c>
      <c r="W14" s="23">
        <v>185871</v>
      </c>
      <c r="X14" s="42" t="s">
        <v>23</v>
      </c>
      <c r="Y14" s="47"/>
    </row>
    <row r="15" s="1" customFormat="1" ht="30" customHeight="1" spans="1:26">
      <c r="A15" s="21" t="s">
        <v>30</v>
      </c>
      <c r="B15" s="25">
        <v>124</v>
      </c>
      <c r="C15" s="25">
        <v>650</v>
      </c>
      <c r="D15" s="23">
        <f t="shared" si="12"/>
        <v>80600</v>
      </c>
      <c r="E15" s="23">
        <f t="shared" si="13"/>
        <v>64480</v>
      </c>
      <c r="F15" s="23">
        <f t="shared" si="14"/>
        <v>11284</v>
      </c>
      <c r="G15" s="23">
        <f t="shared" si="15"/>
        <v>2418</v>
      </c>
      <c r="H15" s="23">
        <f t="shared" si="16"/>
        <v>2418</v>
      </c>
      <c r="I15" s="34"/>
      <c r="J15" s="33">
        <v>121</v>
      </c>
      <c r="K15" s="33">
        <v>200</v>
      </c>
      <c r="L15" s="23">
        <f t="shared" si="7"/>
        <v>24200</v>
      </c>
      <c r="M15" s="23">
        <f t="shared" si="8"/>
        <v>19360</v>
      </c>
      <c r="N15" s="23">
        <f t="shared" si="9"/>
        <v>3388</v>
      </c>
      <c r="O15" s="23">
        <f t="shared" si="10"/>
        <v>726</v>
      </c>
      <c r="P15" s="23">
        <f t="shared" si="11"/>
        <v>726</v>
      </c>
      <c r="Q15" s="23">
        <f t="shared" si="2"/>
        <v>104800</v>
      </c>
      <c r="R15" s="23">
        <f t="shared" si="3"/>
        <v>83840</v>
      </c>
      <c r="S15" s="23">
        <f t="shared" si="4"/>
        <v>14672</v>
      </c>
      <c r="T15" s="23">
        <f t="shared" si="5"/>
        <v>3144</v>
      </c>
      <c r="U15" s="23">
        <f t="shared" si="6"/>
        <v>3144</v>
      </c>
      <c r="V15" s="23">
        <v>14672</v>
      </c>
      <c r="W15" s="23">
        <f>14672+105</f>
        <v>14777</v>
      </c>
      <c r="X15" s="42" t="s">
        <v>23</v>
      </c>
      <c r="Y15" s="47"/>
      <c r="Z15" s="1" t="s">
        <v>31</v>
      </c>
    </row>
    <row r="16" s="1" customFormat="1" ht="30" customHeight="1" spans="1:25">
      <c r="A16" s="21" t="s">
        <v>32</v>
      </c>
      <c r="B16" s="25">
        <v>251</v>
      </c>
      <c r="C16" s="25">
        <v>650</v>
      </c>
      <c r="D16" s="23">
        <f t="shared" si="12"/>
        <v>163150</v>
      </c>
      <c r="E16" s="23">
        <f t="shared" si="13"/>
        <v>130520</v>
      </c>
      <c r="F16" s="23">
        <f t="shared" si="14"/>
        <v>22841</v>
      </c>
      <c r="G16" s="23">
        <f t="shared" si="15"/>
        <v>4894.5</v>
      </c>
      <c r="H16" s="23">
        <f t="shared" si="16"/>
        <v>4894.5</v>
      </c>
      <c r="I16" s="34"/>
      <c r="J16" s="33">
        <v>249</v>
      </c>
      <c r="K16" s="33">
        <v>200</v>
      </c>
      <c r="L16" s="23">
        <f t="shared" si="7"/>
        <v>49800</v>
      </c>
      <c r="M16" s="23">
        <f t="shared" si="8"/>
        <v>39840</v>
      </c>
      <c r="N16" s="23">
        <f t="shared" si="9"/>
        <v>6972</v>
      </c>
      <c r="O16" s="23">
        <f t="shared" si="10"/>
        <v>1494</v>
      </c>
      <c r="P16" s="23">
        <f t="shared" si="11"/>
        <v>1494</v>
      </c>
      <c r="Q16" s="23">
        <f t="shared" si="2"/>
        <v>212950</v>
      </c>
      <c r="R16" s="23">
        <f t="shared" si="3"/>
        <v>170360</v>
      </c>
      <c r="S16" s="23">
        <f t="shared" si="4"/>
        <v>29813</v>
      </c>
      <c r="T16" s="23">
        <f t="shared" si="5"/>
        <v>6388.5</v>
      </c>
      <c r="U16" s="23">
        <f t="shared" si="6"/>
        <v>6388.5</v>
      </c>
      <c r="V16" s="23">
        <v>29813</v>
      </c>
      <c r="W16" s="23">
        <v>29813</v>
      </c>
      <c r="X16" s="42" t="s">
        <v>23</v>
      </c>
      <c r="Y16" s="47"/>
    </row>
    <row r="17" s="2" customFormat="1" ht="30" customHeight="1" spans="1:26">
      <c r="A17" s="26" t="s">
        <v>33</v>
      </c>
      <c r="B17" s="27">
        <f>SUM(B18:B25)</f>
        <v>4083</v>
      </c>
      <c r="C17" s="27">
        <v>850</v>
      </c>
      <c r="D17" s="28">
        <f t="shared" ref="C17:W17" si="17">SUM(D18:D25)</f>
        <v>3470550</v>
      </c>
      <c r="E17" s="28">
        <f t="shared" si="17"/>
        <v>2776440</v>
      </c>
      <c r="F17" s="28">
        <f t="shared" si="17"/>
        <v>485877</v>
      </c>
      <c r="G17" s="28">
        <f t="shared" si="17"/>
        <v>104116.5</v>
      </c>
      <c r="H17" s="28">
        <f t="shared" si="17"/>
        <v>104116.5</v>
      </c>
      <c r="I17" s="35">
        <f t="shared" si="17"/>
        <v>0</v>
      </c>
      <c r="J17" s="35">
        <f t="shared" si="17"/>
        <v>3747</v>
      </c>
      <c r="K17" s="35">
        <v>200</v>
      </c>
      <c r="L17" s="28">
        <f t="shared" si="17"/>
        <v>749400</v>
      </c>
      <c r="M17" s="28">
        <f t="shared" si="17"/>
        <v>599520</v>
      </c>
      <c r="N17" s="28">
        <f t="shared" si="17"/>
        <v>104916</v>
      </c>
      <c r="O17" s="28">
        <f t="shared" si="17"/>
        <v>22482</v>
      </c>
      <c r="P17" s="28">
        <f t="shared" si="17"/>
        <v>22482</v>
      </c>
      <c r="Q17" s="28">
        <f t="shared" si="17"/>
        <v>4219950</v>
      </c>
      <c r="R17" s="28">
        <f t="shared" si="17"/>
        <v>3375960</v>
      </c>
      <c r="S17" s="28">
        <f t="shared" si="17"/>
        <v>590793</v>
      </c>
      <c r="T17" s="28">
        <f t="shared" si="17"/>
        <v>126598.5</v>
      </c>
      <c r="U17" s="28">
        <f t="shared" si="17"/>
        <v>126598.5</v>
      </c>
      <c r="V17" s="28">
        <f t="shared" si="17"/>
        <v>590793</v>
      </c>
      <c r="W17" s="28">
        <f t="shared" si="17"/>
        <v>590800</v>
      </c>
      <c r="X17" s="43"/>
      <c r="Y17" s="43"/>
      <c r="Z17" s="48"/>
    </row>
    <row r="18" s="1" customFormat="1" ht="30" customHeight="1" spans="1:26">
      <c r="A18" s="21" t="s">
        <v>34</v>
      </c>
      <c r="B18" s="22">
        <v>2079</v>
      </c>
      <c r="C18" s="22">
        <v>850</v>
      </c>
      <c r="D18" s="23">
        <f>B18*C18</f>
        <v>1767150</v>
      </c>
      <c r="E18" s="23">
        <f>D18*0.8</f>
        <v>1413720</v>
      </c>
      <c r="F18" s="23">
        <f>D18*0.14</f>
        <v>247401</v>
      </c>
      <c r="G18" s="23">
        <f>D18*0.03</f>
        <v>53014.5</v>
      </c>
      <c r="H18" s="23">
        <f>D18*0.03</f>
        <v>53014.5</v>
      </c>
      <c r="I18" s="23"/>
      <c r="J18" s="33">
        <v>1782</v>
      </c>
      <c r="K18" s="33">
        <v>200</v>
      </c>
      <c r="L18" s="23">
        <f>J18*K18</f>
        <v>356400</v>
      </c>
      <c r="M18" s="23">
        <f>L18*0.8</f>
        <v>285120</v>
      </c>
      <c r="N18" s="23">
        <f>L18*0.14</f>
        <v>49896</v>
      </c>
      <c r="O18" s="23">
        <f>L18*0.03</f>
        <v>10692</v>
      </c>
      <c r="P18" s="23">
        <f>L18*0.03</f>
        <v>10692</v>
      </c>
      <c r="Q18" s="23">
        <f>D18+L18</f>
        <v>2123550</v>
      </c>
      <c r="R18" s="23">
        <f>E18+M18</f>
        <v>1698840</v>
      </c>
      <c r="S18" s="23">
        <f>F18+N18</f>
        <v>297297</v>
      </c>
      <c r="T18" s="23">
        <f>G18+O18</f>
        <v>63706.5</v>
      </c>
      <c r="U18" s="23">
        <f>H18+P18</f>
        <v>63706.5</v>
      </c>
      <c r="V18" s="23">
        <v>297297</v>
      </c>
      <c r="W18" s="23">
        <f>297297+7</f>
        <v>297304</v>
      </c>
      <c r="X18" s="44" t="s">
        <v>35</v>
      </c>
      <c r="Y18" s="44"/>
      <c r="Z18" s="1" t="s">
        <v>36</v>
      </c>
    </row>
    <row r="19" s="1" customFormat="1" ht="30" customHeight="1" spans="1:26">
      <c r="A19" s="21" t="s">
        <v>37</v>
      </c>
      <c r="B19" s="24">
        <v>453</v>
      </c>
      <c r="C19" s="22">
        <v>850</v>
      </c>
      <c r="D19" s="23">
        <f t="shared" ref="D19:D25" si="18">B19*C19</f>
        <v>385050</v>
      </c>
      <c r="E19" s="23">
        <f t="shared" ref="E19:E25" si="19">D19*0.8</f>
        <v>308040</v>
      </c>
      <c r="F19" s="23">
        <f t="shared" ref="F19:F25" si="20">D19*0.14</f>
        <v>53907</v>
      </c>
      <c r="G19" s="23">
        <f t="shared" ref="G19:G25" si="21">D19*0.03</f>
        <v>11551.5</v>
      </c>
      <c r="H19" s="23">
        <f t="shared" ref="H19:H25" si="22">D19*0.03</f>
        <v>11551.5</v>
      </c>
      <c r="I19" s="23"/>
      <c r="J19" s="33">
        <v>447</v>
      </c>
      <c r="K19" s="33">
        <v>200</v>
      </c>
      <c r="L19" s="23">
        <f t="shared" ref="L19:L25" si="23">J19*K19</f>
        <v>89400</v>
      </c>
      <c r="M19" s="23">
        <f t="shared" ref="M19:M25" si="24">L19*0.8</f>
        <v>71520</v>
      </c>
      <c r="N19" s="23">
        <f t="shared" ref="N19:N25" si="25">L19*0.14</f>
        <v>12516</v>
      </c>
      <c r="O19" s="23">
        <f t="shared" ref="O19:O25" si="26">L19*0.03</f>
        <v>2682</v>
      </c>
      <c r="P19" s="23">
        <f t="shared" ref="P19:P25" si="27">L19*0.03</f>
        <v>2682</v>
      </c>
      <c r="Q19" s="23">
        <f t="shared" ref="Q19:Q25" si="28">D19+L19</f>
        <v>474450</v>
      </c>
      <c r="R19" s="23">
        <f t="shared" ref="R19:R25" si="29">E19+M19</f>
        <v>379560</v>
      </c>
      <c r="S19" s="23">
        <f t="shared" ref="S19:S25" si="30">F19+N19</f>
        <v>66423</v>
      </c>
      <c r="T19" s="23">
        <f t="shared" ref="T19:T25" si="31">G19+O19</f>
        <v>14233.5</v>
      </c>
      <c r="U19" s="23">
        <f t="shared" ref="U19:U25" si="32">H19+P19</f>
        <v>14233.5</v>
      </c>
      <c r="V19" s="23">
        <v>66423</v>
      </c>
      <c r="W19" s="23">
        <v>66423</v>
      </c>
      <c r="X19" s="44" t="s">
        <v>35</v>
      </c>
      <c r="Y19" s="44"/>
      <c r="Z19" s="48"/>
    </row>
    <row r="20" s="1" customFormat="1" ht="30" customHeight="1" spans="1:26">
      <c r="A20" s="21" t="s">
        <v>38</v>
      </c>
      <c r="B20" s="25">
        <v>347</v>
      </c>
      <c r="C20" s="22">
        <v>850</v>
      </c>
      <c r="D20" s="23">
        <f t="shared" si="18"/>
        <v>294950</v>
      </c>
      <c r="E20" s="23">
        <f t="shared" si="19"/>
        <v>235960</v>
      </c>
      <c r="F20" s="23">
        <f t="shared" si="20"/>
        <v>41293</v>
      </c>
      <c r="G20" s="23">
        <f t="shared" si="21"/>
        <v>8848.5</v>
      </c>
      <c r="H20" s="23">
        <f t="shared" si="22"/>
        <v>8848.5</v>
      </c>
      <c r="I20" s="23"/>
      <c r="J20" s="33">
        <v>334</v>
      </c>
      <c r="K20" s="33">
        <v>200</v>
      </c>
      <c r="L20" s="23">
        <f t="shared" si="23"/>
        <v>66800</v>
      </c>
      <c r="M20" s="23">
        <f t="shared" si="24"/>
        <v>53440</v>
      </c>
      <c r="N20" s="23">
        <f t="shared" si="25"/>
        <v>9352</v>
      </c>
      <c r="O20" s="23">
        <f t="shared" si="26"/>
        <v>2004</v>
      </c>
      <c r="P20" s="23">
        <f t="shared" si="27"/>
        <v>2004</v>
      </c>
      <c r="Q20" s="23">
        <f t="shared" si="28"/>
        <v>361750</v>
      </c>
      <c r="R20" s="23">
        <f t="shared" si="29"/>
        <v>289400</v>
      </c>
      <c r="S20" s="23">
        <f t="shared" si="30"/>
        <v>50645</v>
      </c>
      <c r="T20" s="23">
        <f t="shared" si="31"/>
        <v>10852.5</v>
      </c>
      <c r="U20" s="23">
        <f t="shared" si="32"/>
        <v>10852.5</v>
      </c>
      <c r="V20" s="23">
        <v>50645</v>
      </c>
      <c r="W20" s="23">
        <v>50645</v>
      </c>
      <c r="X20" s="44" t="s">
        <v>35</v>
      </c>
      <c r="Y20" s="44"/>
      <c r="Z20" s="48"/>
    </row>
    <row r="21" s="1" customFormat="1" ht="30" customHeight="1" spans="1:26">
      <c r="A21" s="21" t="s">
        <v>39</v>
      </c>
      <c r="B21" s="25">
        <v>150</v>
      </c>
      <c r="C21" s="22">
        <v>850</v>
      </c>
      <c r="D21" s="23">
        <f t="shared" si="18"/>
        <v>127500</v>
      </c>
      <c r="E21" s="23">
        <f t="shared" si="19"/>
        <v>102000</v>
      </c>
      <c r="F21" s="23">
        <f t="shared" si="20"/>
        <v>17850</v>
      </c>
      <c r="G21" s="23">
        <f t="shared" si="21"/>
        <v>3825</v>
      </c>
      <c r="H21" s="23">
        <f t="shared" si="22"/>
        <v>3825</v>
      </c>
      <c r="I21" s="23"/>
      <c r="J21" s="33">
        <v>149</v>
      </c>
      <c r="K21" s="33">
        <v>200</v>
      </c>
      <c r="L21" s="23">
        <f t="shared" si="23"/>
        <v>29800</v>
      </c>
      <c r="M21" s="23">
        <f t="shared" si="24"/>
        <v>23840</v>
      </c>
      <c r="N21" s="23">
        <f t="shared" si="25"/>
        <v>4172</v>
      </c>
      <c r="O21" s="23">
        <f t="shared" si="26"/>
        <v>894</v>
      </c>
      <c r="P21" s="23">
        <f t="shared" si="27"/>
        <v>894</v>
      </c>
      <c r="Q21" s="23">
        <f t="shared" si="28"/>
        <v>157300</v>
      </c>
      <c r="R21" s="23">
        <f t="shared" si="29"/>
        <v>125840</v>
      </c>
      <c r="S21" s="23">
        <f t="shared" si="30"/>
        <v>22022</v>
      </c>
      <c r="T21" s="23">
        <f t="shared" si="31"/>
        <v>4719</v>
      </c>
      <c r="U21" s="23">
        <f t="shared" si="32"/>
        <v>4719</v>
      </c>
      <c r="V21" s="23">
        <v>22022</v>
      </c>
      <c r="W21" s="23">
        <v>22022</v>
      </c>
      <c r="X21" s="44" t="s">
        <v>35</v>
      </c>
      <c r="Y21" s="44"/>
      <c r="Z21" s="48"/>
    </row>
    <row r="22" s="1" customFormat="1" ht="30" customHeight="1" spans="1:26">
      <c r="A22" s="21" t="s">
        <v>40</v>
      </c>
      <c r="B22" s="22">
        <v>74</v>
      </c>
      <c r="C22" s="22">
        <v>850</v>
      </c>
      <c r="D22" s="23">
        <f t="shared" si="18"/>
        <v>62900</v>
      </c>
      <c r="E22" s="23">
        <f t="shared" si="19"/>
        <v>50320</v>
      </c>
      <c r="F22" s="23">
        <f t="shared" si="20"/>
        <v>8806</v>
      </c>
      <c r="G22" s="23">
        <f t="shared" si="21"/>
        <v>1887</v>
      </c>
      <c r="H22" s="23">
        <f t="shared" si="22"/>
        <v>1887</v>
      </c>
      <c r="I22" s="20"/>
      <c r="J22" s="33">
        <v>69</v>
      </c>
      <c r="K22" s="33">
        <v>200</v>
      </c>
      <c r="L22" s="23">
        <f t="shared" si="23"/>
        <v>13800</v>
      </c>
      <c r="M22" s="23">
        <f t="shared" si="24"/>
        <v>11040</v>
      </c>
      <c r="N22" s="23">
        <f t="shared" si="25"/>
        <v>1932</v>
      </c>
      <c r="O22" s="23">
        <f t="shared" si="26"/>
        <v>414</v>
      </c>
      <c r="P22" s="23">
        <f t="shared" si="27"/>
        <v>414</v>
      </c>
      <c r="Q22" s="23">
        <f t="shared" si="28"/>
        <v>76700</v>
      </c>
      <c r="R22" s="23">
        <f t="shared" si="29"/>
        <v>61360</v>
      </c>
      <c r="S22" s="23">
        <f t="shared" si="30"/>
        <v>10738</v>
      </c>
      <c r="T22" s="23">
        <f t="shared" si="31"/>
        <v>2301</v>
      </c>
      <c r="U22" s="23">
        <f t="shared" si="32"/>
        <v>2301</v>
      </c>
      <c r="V22" s="23">
        <v>10738</v>
      </c>
      <c r="W22" s="23">
        <v>10738</v>
      </c>
      <c r="X22" s="44" t="s">
        <v>35</v>
      </c>
      <c r="Y22" s="44"/>
      <c r="Z22" s="48"/>
    </row>
    <row r="23" s="1" customFormat="1" ht="30" customHeight="1" spans="1:26">
      <c r="A23" s="21" t="s">
        <v>41</v>
      </c>
      <c r="B23" s="25">
        <v>54</v>
      </c>
      <c r="C23" s="22">
        <v>850</v>
      </c>
      <c r="D23" s="23">
        <f t="shared" si="18"/>
        <v>45900</v>
      </c>
      <c r="E23" s="23">
        <f t="shared" si="19"/>
        <v>36720</v>
      </c>
      <c r="F23" s="23">
        <f t="shared" si="20"/>
        <v>6426</v>
      </c>
      <c r="G23" s="23">
        <f t="shared" si="21"/>
        <v>1377</v>
      </c>
      <c r="H23" s="23">
        <f t="shared" si="22"/>
        <v>1377</v>
      </c>
      <c r="I23" s="23"/>
      <c r="J23" s="33">
        <v>54</v>
      </c>
      <c r="K23" s="33">
        <v>200</v>
      </c>
      <c r="L23" s="23">
        <f t="shared" si="23"/>
        <v>10800</v>
      </c>
      <c r="M23" s="23">
        <f t="shared" si="24"/>
        <v>8640</v>
      </c>
      <c r="N23" s="23">
        <f t="shared" si="25"/>
        <v>1512</v>
      </c>
      <c r="O23" s="23">
        <f t="shared" si="26"/>
        <v>324</v>
      </c>
      <c r="P23" s="23">
        <f t="shared" si="27"/>
        <v>324</v>
      </c>
      <c r="Q23" s="23">
        <f t="shared" si="28"/>
        <v>56700</v>
      </c>
      <c r="R23" s="23">
        <f t="shared" si="29"/>
        <v>45360</v>
      </c>
      <c r="S23" s="23">
        <f t="shared" si="30"/>
        <v>7938</v>
      </c>
      <c r="T23" s="23">
        <f t="shared" si="31"/>
        <v>1701</v>
      </c>
      <c r="U23" s="23">
        <f t="shared" si="32"/>
        <v>1701</v>
      </c>
      <c r="V23" s="23">
        <v>7938</v>
      </c>
      <c r="W23" s="23">
        <v>7938</v>
      </c>
      <c r="X23" s="44" t="s">
        <v>35</v>
      </c>
      <c r="Y23" s="44"/>
      <c r="Z23" s="48"/>
    </row>
    <row r="24" s="1" customFormat="1" ht="30" customHeight="1" spans="1:26">
      <c r="A24" s="21" t="s">
        <v>42</v>
      </c>
      <c r="B24" s="25">
        <v>850</v>
      </c>
      <c r="C24" s="22">
        <v>850</v>
      </c>
      <c r="D24" s="23">
        <f t="shared" si="18"/>
        <v>722500</v>
      </c>
      <c r="E24" s="23">
        <f t="shared" si="19"/>
        <v>578000</v>
      </c>
      <c r="F24" s="23">
        <f t="shared" si="20"/>
        <v>101150</v>
      </c>
      <c r="G24" s="23">
        <f t="shared" si="21"/>
        <v>21675</v>
      </c>
      <c r="H24" s="23">
        <f t="shared" si="22"/>
        <v>21675</v>
      </c>
      <c r="I24" s="23"/>
      <c r="J24" s="33">
        <v>836</v>
      </c>
      <c r="K24" s="33">
        <v>200</v>
      </c>
      <c r="L24" s="23">
        <f t="shared" si="23"/>
        <v>167200</v>
      </c>
      <c r="M24" s="23">
        <f t="shared" si="24"/>
        <v>133760</v>
      </c>
      <c r="N24" s="23">
        <f t="shared" si="25"/>
        <v>23408</v>
      </c>
      <c r="O24" s="23">
        <f t="shared" si="26"/>
        <v>5016</v>
      </c>
      <c r="P24" s="23">
        <f t="shared" si="27"/>
        <v>5016</v>
      </c>
      <c r="Q24" s="23">
        <f t="shared" si="28"/>
        <v>889700</v>
      </c>
      <c r="R24" s="23">
        <f t="shared" si="29"/>
        <v>711760</v>
      </c>
      <c r="S24" s="23">
        <f t="shared" si="30"/>
        <v>124558</v>
      </c>
      <c r="T24" s="23">
        <f t="shared" si="31"/>
        <v>26691</v>
      </c>
      <c r="U24" s="23">
        <f t="shared" si="32"/>
        <v>26691</v>
      </c>
      <c r="V24" s="23">
        <v>124558</v>
      </c>
      <c r="W24" s="23">
        <v>124558</v>
      </c>
      <c r="X24" s="44" t="s">
        <v>35</v>
      </c>
      <c r="Y24" s="44"/>
      <c r="Z24" s="48"/>
    </row>
    <row r="25" s="1" customFormat="1" ht="30" customHeight="1" spans="1:26">
      <c r="A25" s="21" t="s">
        <v>43</v>
      </c>
      <c r="B25" s="25">
        <v>76</v>
      </c>
      <c r="C25" s="22">
        <v>850</v>
      </c>
      <c r="D25" s="23">
        <f t="shared" si="18"/>
        <v>64600</v>
      </c>
      <c r="E25" s="23">
        <f t="shared" si="19"/>
        <v>51680</v>
      </c>
      <c r="F25" s="23">
        <f t="shared" si="20"/>
        <v>9044</v>
      </c>
      <c r="G25" s="23">
        <f t="shared" si="21"/>
        <v>1938</v>
      </c>
      <c r="H25" s="23">
        <f t="shared" si="22"/>
        <v>1938</v>
      </c>
      <c r="I25" s="23"/>
      <c r="J25" s="33">
        <v>76</v>
      </c>
      <c r="K25" s="33">
        <v>200</v>
      </c>
      <c r="L25" s="23">
        <f t="shared" si="23"/>
        <v>15200</v>
      </c>
      <c r="M25" s="23">
        <f t="shared" si="24"/>
        <v>12160</v>
      </c>
      <c r="N25" s="23">
        <f t="shared" si="25"/>
        <v>2128</v>
      </c>
      <c r="O25" s="23">
        <f t="shared" si="26"/>
        <v>456</v>
      </c>
      <c r="P25" s="23">
        <f t="shared" si="27"/>
        <v>456</v>
      </c>
      <c r="Q25" s="23">
        <f t="shared" si="28"/>
        <v>79800</v>
      </c>
      <c r="R25" s="23">
        <f t="shared" si="29"/>
        <v>63840</v>
      </c>
      <c r="S25" s="23">
        <f t="shared" si="30"/>
        <v>11172</v>
      </c>
      <c r="T25" s="23">
        <f t="shared" si="31"/>
        <v>2394</v>
      </c>
      <c r="U25" s="23">
        <f t="shared" si="32"/>
        <v>2394</v>
      </c>
      <c r="V25" s="23">
        <v>11172</v>
      </c>
      <c r="W25" s="23">
        <v>11172</v>
      </c>
      <c r="X25" s="44" t="s">
        <v>35</v>
      </c>
      <c r="Y25" s="44"/>
      <c r="Z25" s="48"/>
    </row>
    <row r="26" s="1" customFormat="1" ht="14" customHeight="1"/>
    <row r="27" s="3" customFormat="1" ht="21" customHeight="1" spans="1:25">
      <c r="A27" s="3" t="s">
        <v>44</v>
      </c>
      <c r="M27" s="3" t="s">
        <v>45</v>
      </c>
      <c r="W27" s="45" t="s">
        <v>46</v>
      </c>
      <c r="X27" s="45"/>
      <c r="Y27" s="45"/>
    </row>
    <row r="28" s="3" customFormat="1" ht="16" customHeight="1"/>
    <row r="29" s="3" customFormat="1" ht="16" customHeight="1"/>
    <row r="30" s="1" customFormat="1" spans="1:1">
      <c r="A30" s="1" t="s">
        <v>47</v>
      </c>
    </row>
  </sheetData>
  <mergeCells count="17">
    <mergeCell ref="A1:Y1"/>
    <mergeCell ref="A2:B2"/>
    <mergeCell ref="M2:O2"/>
    <mergeCell ref="D4:H4"/>
    <mergeCell ref="L4:P4"/>
    <mergeCell ref="Q4:U4"/>
    <mergeCell ref="W27:Y27"/>
    <mergeCell ref="A4:A5"/>
    <mergeCell ref="B4:B5"/>
    <mergeCell ref="C4:C5"/>
    <mergeCell ref="I4:I5"/>
    <mergeCell ref="J4:J5"/>
    <mergeCell ref="K4:K5"/>
    <mergeCell ref="V4:V5"/>
    <mergeCell ref="W4:W5"/>
    <mergeCell ref="X4:X5"/>
    <mergeCell ref="Y4:Y5"/>
  </mergeCells>
  <printOptions horizontalCentered="1"/>
  <pageMargins left="0.432638888888889" right="0.0777777777777778" top="0.826388888888889" bottom="0.668055555555556" header="0.5" footer="0.313888888888889"/>
  <pageSetup paperSize="9" scale="5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云南省教育厅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1.普通公用测算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用户徐洪涛</dc:creator>
  <cp:lastModifiedBy>pocket</cp:lastModifiedBy>
  <dcterms:created xsi:type="dcterms:W3CDTF">2021-04-13T03:31:00Z</dcterms:created>
  <dcterms:modified xsi:type="dcterms:W3CDTF">2023-12-26T07:32:09Z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B209C1768FF544979508C706D9AB9112</vt:lpwstr>
  </property>
</Properties>
</file>